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2230" windowHeight="10125" activeTab="0"/>
  </bookViews>
  <sheets>
    <sheet name="Planansatz 03-15,50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<sst xmlns="http://schemas.openxmlformats.org/spreadsheetml/2006/main" count="62" uniqueCount="62">
  <si>
    <t>Gliederung</t>
  </si>
  <si>
    <t>Mitgliederzahl</t>
  </si>
  <si>
    <t>Durchschnittsbeitrag in €</t>
  </si>
  <si>
    <t>Beiträge</t>
  </si>
  <si>
    <t>Spenden</t>
  </si>
  <si>
    <t>lfd. Geschäftsbetrieb</t>
  </si>
  <si>
    <t>allg. pol. Arbeit</t>
  </si>
  <si>
    <t>Veranstaltungen</t>
  </si>
  <si>
    <t>Parteitage</t>
  </si>
  <si>
    <t>Landeszeitung</t>
  </si>
  <si>
    <t>Jugendarbeit</t>
  </si>
  <si>
    <t>Personalkosten</t>
  </si>
  <si>
    <t>IG/AG</t>
  </si>
  <si>
    <t>Mandatsträgerbeiträge</t>
  </si>
  <si>
    <t>Ausgaben:</t>
  </si>
  <si>
    <t>Einnahmen:</t>
  </si>
  <si>
    <t>LV/LGST</t>
  </si>
  <si>
    <t>Friedrh./Kreuzb.</t>
  </si>
  <si>
    <t>Trept./Köpenick</t>
  </si>
  <si>
    <t>Lichtenberg</t>
  </si>
  <si>
    <t>LAND gesamt</t>
  </si>
  <si>
    <t>Mitte</t>
  </si>
  <si>
    <t>Marz./Hell.</t>
  </si>
  <si>
    <t>Tempelh./Sch.</t>
  </si>
  <si>
    <t>Neukölln</t>
  </si>
  <si>
    <t>Reinickendorf</t>
  </si>
  <si>
    <t>Spandau</t>
  </si>
  <si>
    <t>Charl./Wilm.</t>
  </si>
  <si>
    <t>Stegl./Zehlend.</t>
  </si>
  <si>
    <t>Staatliche Zuschüsse</t>
  </si>
  <si>
    <t>davon:</t>
  </si>
  <si>
    <t>Beiträge f. Europ. Linkspartei</t>
  </si>
  <si>
    <t>Pankow</t>
  </si>
  <si>
    <t>Mehreinnahmen/Ausgaben</t>
  </si>
  <si>
    <t>Sonstiges</t>
  </si>
  <si>
    <t>Mieten/Betriebskosten</t>
  </si>
  <si>
    <t>Mitgl.pflege/-gew./Bildung und</t>
  </si>
  <si>
    <t>Leitbild/strat. Öffentl.</t>
  </si>
  <si>
    <t>Zuschüsse EL von BV an LV</t>
  </si>
  <si>
    <t>Kleinwerbemittel</t>
  </si>
  <si>
    <t>Kampagnenfonds</t>
  </si>
  <si>
    <t>Anzeigen/Printmittel/Facebook</t>
  </si>
  <si>
    <t>Reserve</t>
  </si>
  <si>
    <t xml:space="preserve">Für die Westbez. Normativ f. d. lfd. Gesch.betr.2,0 T€ Sockelbetr.+2 €/Mitgl., die Westbezirke führen 50% d. Beitragseinn, </t>
  </si>
  <si>
    <t>Neukölln, T-S, C-W= 60%</t>
  </si>
  <si>
    <t>Ausgaben Gesamt:</t>
  </si>
  <si>
    <t>Einnahmen Gesamt:</t>
  </si>
  <si>
    <t>3 % Rücklage in BV aus Beiträgen</t>
  </si>
  <si>
    <t>Gesamt:</t>
  </si>
  <si>
    <t>Summenkontrolle:</t>
  </si>
  <si>
    <t>Aufschlüsselung Mehreinn./Ausgaben</t>
  </si>
  <si>
    <t>Differenz nach Rückl.-u. Fondsbildung</t>
  </si>
  <si>
    <t>Bildung Wahlkampffonds in Lgst.</t>
  </si>
  <si>
    <t>Abführung Zuschüsse EL v. LV an Bund</t>
  </si>
  <si>
    <t>Zuschüsse von BV an LV</t>
  </si>
  <si>
    <t>Zuschüsse lt. Mietnormativ BV an LV</t>
  </si>
  <si>
    <t>Abführungen von BV an LV</t>
  </si>
  <si>
    <t>Abführung lt. Mietnormativ BV an LV</t>
  </si>
  <si>
    <t>Abführung zentr.Wahlfonds an Bund</t>
  </si>
  <si>
    <t>Abführung Zuschüsse EL v. BV an LV</t>
  </si>
  <si>
    <t>Anmerkung: Zinseinnahmen und Einnahmen aus Länderfinanzausgleich sind vorerst nicht ausgewiesen.</t>
  </si>
  <si>
    <r>
      <t>Finanzierungsmodell LV/LGST 2015, 1. Entwurf,</t>
    </r>
    <r>
      <rPr>
        <sz val="8"/>
        <rFont val="Arial"/>
        <family val="2"/>
      </rPr>
      <t xml:space="preserve">Beitr. EL, tats. zurzeit festgest.Beitr.durchschn. u. Mitgliederzahl je Bezirk, Normativ lfd.Geschbetr.6,0 T€+2 €/Mitgl.u.pol.Arb. 25 T€+5 €/Mitgl.OST/,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</si>
</sst>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\ _D_M_-;\-* #,##0.0\ _D_M_-;_-* &quot;-&quot;??\ _D_M_-;_-@_-"/>
    <numFmt numFmtId="174" formatCode="_-* #,##0\ _D_M_-;\-* #,##0\ _D_M_-;_-* &quot;-&quot;??\ _D_M_-;_-@_-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sz val="10"/>
      <color indexed="40"/>
      <name val="Arial"/>
      <family val="2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70C0"/>
      <name val="Arial"/>
      <family val="2"/>
    </font>
    <font>
      <sz val="10"/>
      <color rgb="FF00B0F0"/>
      <name val="Arial"/>
      <family val="2"/>
    </font>
    <font>
      <b/>
      <u val="single"/>
      <sz val="12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" fontId="0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49" fillId="0" borderId="10" xfId="0" applyNumberFormat="1" applyFont="1" applyBorder="1" applyAlignment="1">
      <alignment/>
    </xf>
    <xf numFmtId="0" fontId="0" fillId="7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3" fontId="50" fillId="33" borderId="10" xfId="0" applyNumberFormat="1" applyFont="1" applyFill="1" applyBorder="1" applyAlignment="1">
      <alignment/>
    </xf>
    <xf numFmtId="3" fontId="50" fillId="0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51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SheetLayoutView="100" zoomScalePageLayoutView="0" workbookViewId="0" topLeftCell="A13">
      <selection activeCell="M27" sqref="M27"/>
    </sheetView>
  </sheetViews>
  <sheetFormatPr defaultColWidth="11.421875" defaultRowHeight="12.75"/>
  <cols>
    <col min="1" max="1" width="37.140625" style="0" customWidth="1"/>
    <col min="2" max="2" width="15.57421875" style="0" customWidth="1"/>
    <col min="3" max="3" width="13.00390625" style="0" bestFit="1" customWidth="1"/>
    <col min="4" max="4" width="12.8515625" style="0" bestFit="1" customWidth="1"/>
    <col min="5" max="5" width="13.140625" style="0" customWidth="1"/>
    <col min="6" max="6" width="11.8515625" style="0" bestFit="1" customWidth="1"/>
    <col min="7" max="7" width="11.8515625" style="29" bestFit="1" customWidth="1"/>
    <col min="8" max="8" width="11.8515625" style="29" customWidth="1"/>
    <col min="9" max="10" width="11.8515625" style="0" bestFit="1" customWidth="1"/>
    <col min="11" max="13" width="11.57421875" style="0" bestFit="1" customWidth="1"/>
    <col min="15" max="15" width="12.421875" style="0" customWidth="1"/>
  </cols>
  <sheetData>
    <row r="1" spans="1:15" ht="12.75">
      <c r="A1" s="12" t="s">
        <v>61</v>
      </c>
      <c r="B1" s="1"/>
      <c r="C1" s="1"/>
      <c r="D1" s="2"/>
      <c r="E1" s="2"/>
      <c r="F1" s="2"/>
      <c r="G1" s="31"/>
      <c r="H1" s="31"/>
      <c r="I1" s="2"/>
      <c r="J1" s="2"/>
      <c r="K1" s="2"/>
      <c r="L1" s="2"/>
      <c r="M1" s="2"/>
      <c r="N1" s="2"/>
      <c r="O1" s="2"/>
    </row>
    <row r="2" spans="1:15" ht="12.75">
      <c r="A2" s="19"/>
      <c r="B2" s="22" t="s">
        <v>43</v>
      </c>
      <c r="C2" s="22"/>
      <c r="D2" s="22"/>
      <c r="E2" s="22"/>
      <c r="F2" s="22"/>
      <c r="G2" s="30"/>
      <c r="H2" s="31"/>
      <c r="I2" s="2"/>
      <c r="J2" s="2" t="s">
        <v>44</v>
      </c>
      <c r="K2" s="2"/>
      <c r="L2" s="2"/>
      <c r="M2" s="2"/>
      <c r="N2" s="2"/>
      <c r="O2" s="2"/>
    </row>
    <row r="3" spans="1:15" ht="12.75">
      <c r="A3" s="12"/>
      <c r="B3" s="19"/>
      <c r="C3" s="1"/>
      <c r="D3" s="2"/>
      <c r="E3" s="2"/>
      <c r="F3" s="2"/>
      <c r="G3" s="32"/>
      <c r="H3" s="32"/>
      <c r="I3" s="2"/>
      <c r="J3" s="2"/>
      <c r="K3" s="2"/>
      <c r="L3" s="2"/>
      <c r="M3" s="2"/>
      <c r="N3" s="2"/>
      <c r="O3" s="2"/>
    </row>
    <row r="4" spans="1:15" ht="12.75">
      <c r="A4" s="1" t="s">
        <v>0</v>
      </c>
      <c r="B4" s="14" t="s">
        <v>20</v>
      </c>
      <c r="C4" s="14" t="s">
        <v>16</v>
      </c>
      <c r="D4" s="12" t="s">
        <v>17</v>
      </c>
      <c r="E4" s="12" t="s">
        <v>18</v>
      </c>
      <c r="F4" s="14" t="s">
        <v>19</v>
      </c>
      <c r="G4" s="33" t="s">
        <v>21</v>
      </c>
      <c r="H4" s="33" t="s">
        <v>32</v>
      </c>
      <c r="I4" s="14" t="s">
        <v>22</v>
      </c>
      <c r="J4" s="14" t="s">
        <v>23</v>
      </c>
      <c r="K4" s="14" t="s">
        <v>24</v>
      </c>
      <c r="L4" s="14" t="s">
        <v>25</v>
      </c>
      <c r="M4" s="14" t="s">
        <v>26</v>
      </c>
      <c r="N4" s="14" t="s">
        <v>27</v>
      </c>
      <c r="O4" s="14" t="s">
        <v>28</v>
      </c>
    </row>
    <row r="5" spans="1:16" ht="12.75">
      <c r="A5" s="1" t="s">
        <v>1</v>
      </c>
      <c r="B5" s="3">
        <f>D5+E5+F5+G5+H5+I5+J5+K5+L5+M5+N5+O5</f>
        <v>7198</v>
      </c>
      <c r="C5" s="4">
        <v>0</v>
      </c>
      <c r="D5" s="5">
        <v>758</v>
      </c>
      <c r="E5" s="5">
        <v>1223</v>
      </c>
      <c r="F5" s="5">
        <v>1328</v>
      </c>
      <c r="G5" s="34">
        <v>938</v>
      </c>
      <c r="H5" s="34">
        <v>1109</v>
      </c>
      <c r="I5" s="5">
        <v>917</v>
      </c>
      <c r="J5" s="5">
        <v>181</v>
      </c>
      <c r="K5" s="5">
        <v>307</v>
      </c>
      <c r="L5" s="5">
        <v>92</v>
      </c>
      <c r="M5" s="5">
        <v>89</v>
      </c>
      <c r="N5" s="5">
        <v>155</v>
      </c>
      <c r="O5" s="25">
        <v>101</v>
      </c>
      <c r="P5" s="6"/>
    </row>
    <row r="6" spans="1:16" ht="12.75">
      <c r="A6" s="1" t="s">
        <v>2</v>
      </c>
      <c r="B6" s="13">
        <v>17.87</v>
      </c>
      <c r="C6" s="7">
        <v>0</v>
      </c>
      <c r="D6" s="7">
        <v>19.17</v>
      </c>
      <c r="E6" s="7">
        <v>18.39</v>
      </c>
      <c r="F6" s="7">
        <v>17.21</v>
      </c>
      <c r="G6" s="35">
        <v>19.1</v>
      </c>
      <c r="H6" s="35">
        <v>18.9</v>
      </c>
      <c r="I6" s="7">
        <v>19.53</v>
      </c>
      <c r="J6" s="7">
        <v>13.13</v>
      </c>
      <c r="K6" s="7">
        <v>12.66</v>
      </c>
      <c r="L6" s="7">
        <v>14.08</v>
      </c>
      <c r="M6" s="7">
        <v>7.47</v>
      </c>
      <c r="N6" s="7">
        <v>15.58</v>
      </c>
      <c r="O6" s="7">
        <v>13.32</v>
      </c>
      <c r="P6" s="21"/>
    </row>
    <row r="7" spans="1:16" ht="12.75">
      <c r="A7" s="1"/>
      <c r="B7" s="13"/>
      <c r="C7" s="7"/>
      <c r="D7" s="7"/>
      <c r="E7" s="7"/>
      <c r="F7" s="7"/>
      <c r="G7" s="35"/>
      <c r="H7" s="35"/>
      <c r="I7" s="7"/>
      <c r="J7" s="7"/>
      <c r="K7" s="7"/>
      <c r="L7" s="7"/>
      <c r="M7" s="7"/>
      <c r="N7" s="7"/>
      <c r="O7" s="7"/>
      <c r="P7" s="6"/>
    </row>
    <row r="8" spans="1:16" ht="15">
      <c r="A8" s="16" t="s">
        <v>15</v>
      </c>
      <c r="B8" s="8"/>
      <c r="C8" s="8"/>
      <c r="D8" s="8"/>
      <c r="E8" s="8"/>
      <c r="F8" s="8"/>
      <c r="G8" s="36"/>
      <c r="H8" s="36"/>
      <c r="I8" s="8"/>
      <c r="J8" s="8"/>
      <c r="K8" s="8"/>
      <c r="L8" s="8"/>
      <c r="M8" s="8"/>
      <c r="N8" s="8"/>
      <c r="O8" s="8"/>
      <c r="P8" s="6"/>
    </row>
    <row r="9" spans="1:16" ht="14.25">
      <c r="A9" s="15"/>
      <c r="B9" s="8"/>
      <c r="C9" s="8"/>
      <c r="D9" s="8"/>
      <c r="E9" s="8"/>
      <c r="F9" s="8"/>
      <c r="G9" s="36"/>
      <c r="H9" s="36"/>
      <c r="I9" s="8"/>
      <c r="J9" s="8"/>
      <c r="K9" s="8"/>
      <c r="L9" s="8"/>
      <c r="M9" s="8"/>
      <c r="N9" s="8"/>
      <c r="O9" s="8"/>
      <c r="P9" s="6"/>
    </row>
    <row r="10" spans="1:16" ht="12.75">
      <c r="A10" s="1" t="s">
        <v>3</v>
      </c>
      <c r="B10" s="9">
        <f>SUM(C10:O10)</f>
        <v>1543742.1600000004</v>
      </c>
      <c r="C10" s="9">
        <f aca="true" t="shared" si="0" ref="C10:O10">C5*C6*12</f>
        <v>0</v>
      </c>
      <c r="D10" s="9">
        <f t="shared" si="0"/>
        <v>174370.32</v>
      </c>
      <c r="E10" s="9">
        <f t="shared" si="0"/>
        <v>269891.64</v>
      </c>
      <c r="F10" s="9">
        <f t="shared" si="0"/>
        <v>274258.56</v>
      </c>
      <c r="G10" s="37">
        <f t="shared" si="0"/>
        <v>214989.60000000003</v>
      </c>
      <c r="H10" s="37">
        <f t="shared" si="0"/>
        <v>251521.19999999998</v>
      </c>
      <c r="I10" s="9">
        <f t="shared" si="0"/>
        <v>214908.12000000002</v>
      </c>
      <c r="J10" s="9">
        <f t="shared" si="0"/>
        <v>28518.36</v>
      </c>
      <c r="K10" s="9">
        <f t="shared" si="0"/>
        <v>46639.44</v>
      </c>
      <c r="L10" s="9">
        <f t="shared" si="0"/>
        <v>15544.32</v>
      </c>
      <c r="M10" s="9">
        <f t="shared" si="0"/>
        <v>7977.959999999999</v>
      </c>
      <c r="N10" s="9">
        <f t="shared" si="0"/>
        <v>28978.800000000003</v>
      </c>
      <c r="O10" s="9">
        <f t="shared" si="0"/>
        <v>16143.84</v>
      </c>
      <c r="P10" s="21"/>
    </row>
    <row r="11" spans="1:16" ht="12.75">
      <c r="A11" s="1" t="s">
        <v>31</v>
      </c>
      <c r="B11" s="9">
        <f>SUM(C11:O11)</f>
        <v>24850</v>
      </c>
      <c r="C11" s="9">
        <v>0</v>
      </c>
      <c r="D11" s="9">
        <v>2900</v>
      </c>
      <c r="E11" s="9">
        <v>4400</v>
      </c>
      <c r="F11" s="9">
        <v>4200</v>
      </c>
      <c r="G11" s="37">
        <v>3700</v>
      </c>
      <c r="H11" s="37">
        <v>3600</v>
      </c>
      <c r="I11" s="9">
        <v>3300</v>
      </c>
      <c r="J11" s="9">
        <v>700</v>
      </c>
      <c r="K11" s="9">
        <v>1000</v>
      </c>
      <c r="L11" s="9">
        <v>150</v>
      </c>
      <c r="M11" s="9">
        <v>100</v>
      </c>
      <c r="N11" s="9">
        <v>500</v>
      </c>
      <c r="O11" s="11">
        <v>300</v>
      </c>
      <c r="P11" s="6"/>
    </row>
    <row r="12" spans="1:16" ht="12.75">
      <c r="A12" s="1" t="s">
        <v>13</v>
      </c>
      <c r="B12" s="9">
        <f>SUM(C12:O12)</f>
        <v>292800</v>
      </c>
      <c r="C12" s="9">
        <v>93120</v>
      </c>
      <c r="D12" s="9">
        <v>19380</v>
      </c>
      <c r="E12" s="9">
        <v>39240</v>
      </c>
      <c r="F12" s="9">
        <v>49320</v>
      </c>
      <c r="G12" s="37">
        <v>10080</v>
      </c>
      <c r="H12" s="37">
        <v>25140</v>
      </c>
      <c r="I12" s="9">
        <v>45000</v>
      </c>
      <c r="J12" s="9">
        <v>2880</v>
      </c>
      <c r="K12" s="9">
        <v>5760</v>
      </c>
      <c r="L12" s="9">
        <v>0</v>
      </c>
      <c r="M12" s="9">
        <v>1440</v>
      </c>
      <c r="N12" s="9">
        <v>1440</v>
      </c>
      <c r="O12" s="11">
        <v>0</v>
      </c>
      <c r="P12" s="6"/>
    </row>
    <row r="13" spans="1:16" ht="12.75">
      <c r="A13" s="1" t="s">
        <v>4</v>
      </c>
      <c r="B13" s="9">
        <f>SUM(C13:O13)</f>
        <v>59800</v>
      </c>
      <c r="C13" s="9">
        <v>28000</v>
      </c>
      <c r="D13" s="9">
        <v>5000</v>
      </c>
      <c r="E13" s="9">
        <v>5000</v>
      </c>
      <c r="F13" s="9">
        <v>5000</v>
      </c>
      <c r="G13" s="37">
        <v>5000</v>
      </c>
      <c r="H13" s="37">
        <v>5000</v>
      </c>
      <c r="I13" s="9">
        <v>5000</v>
      </c>
      <c r="J13" s="9">
        <v>300</v>
      </c>
      <c r="K13" s="9">
        <v>300</v>
      </c>
      <c r="L13" s="9">
        <v>300</v>
      </c>
      <c r="M13" s="9">
        <v>300</v>
      </c>
      <c r="N13" s="9">
        <v>300</v>
      </c>
      <c r="O13" s="10">
        <v>300</v>
      </c>
      <c r="P13" s="6"/>
    </row>
    <row r="14" spans="1:16" ht="12.75">
      <c r="A14" s="1" t="s">
        <v>54</v>
      </c>
      <c r="B14" s="9">
        <f>C14</f>
        <v>1416575.2768</v>
      </c>
      <c r="C14" s="9">
        <f>B42</f>
        <v>1416575.2768</v>
      </c>
      <c r="D14" s="8"/>
      <c r="E14" s="8"/>
      <c r="F14" s="8"/>
      <c r="G14" s="36"/>
      <c r="H14" s="36"/>
      <c r="I14" s="8"/>
      <c r="J14" s="8"/>
      <c r="K14" s="8"/>
      <c r="L14" s="8"/>
      <c r="M14" s="8"/>
      <c r="N14" s="8"/>
      <c r="O14" s="8"/>
      <c r="P14" s="6"/>
    </row>
    <row r="15" spans="1:16" ht="12.75">
      <c r="A15" s="1" t="s">
        <v>29</v>
      </c>
      <c r="B15" s="9">
        <f>SUM(C15)</f>
        <v>85525</v>
      </c>
      <c r="C15" s="9">
        <v>85525</v>
      </c>
      <c r="D15" s="8"/>
      <c r="E15" s="8"/>
      <c r="F15" s="8"/>
      <c r="G15" s="36"/>
      <c r="H15" s="36"/>
      <c r="I15" s="8"/>
      <c r="J15" s="8"/>
      <c r="K15" s="8"/>
      <c r="L15" s="8"/>
      <c r="M15" s="8"/>
      <c r="N15" s="8"/>
      <c r="O15" s="8"/>
      <c r="P15" s="6"/>
    </row>
    <row r="16" spans="1:16" ht="12.75">
      <c r="A16" s="1" t="s">
        <v>55</v>
      </c>
      <c r="B16" s="9">
        <f>SUM(C16)</f>
        <v>6325</v>
      </c>
      <c r="C16" s="9">
        <f>SUM(B43)</f>
        <v>6325</v>
      </c>
      <c r="D16" s="9"/>
      <c r="E16" s="9"/>
      <c r="F16" s="9"/>
      <c r="G16" s="37"/>
      <c r="H16" s="37"/>
      <c r="I16" s="9"/>
      <c r="J16" s="8"/>
      <c r="K16" s="8"/>
      <c r="L16" s="8"/>
      <c r="M16" s="8"/>
      <c r="N16" s="23"/>
      <c r="O16" s="8"/>
      <c r="P16" s="6"/>
    </row>
    <row r="17" spans="1:16" ht="12.75">
      <c r="A17" s="1" t="s">
        <v>38</v>
      </c>
      <c r="B17" s="9">
        <f>C17</f>
        <v>24850</v>
      </c>
      <c r="C17" s="9">
        <f>SUM(B46)</f>
        <v>24850</v>
      </c>
      <c r="D17" s="8"/>
      <c r="E17" s="8"/>
      <c r="F17" s="8"/>
      <c r="G17" s="36"/>
      <c r="H17" s="36"/>
      <c r="I17" s="8"/>
      <c r="J17" s="8"/>
      <c r="K17" s="8"/>
      <c r="L17" s="8"/>
      <c r="M17" s="8"/>
      <c r="N17" s="8"/>
      <c r="O17" s="8"/>
      <c r="P17" s="6"/>
    </row>
    <row r="18" spans="1:16" ht="12.75">
      <c r="A18" s="2"/>
      <c r="B18" s="2"/>
      <c r="D18" s="8"/>
      <c r="E18" s="8"/>
      <c r="F18" s="8"/>
      <c r="G18" s="36"/>
      <c r="H18" s="36"/>
      <c r="I18" s="8"/>
      <c r="J18" s="8"/>
      <c r="K18" s="8"/>
      <c r="L18" s="8"/>
      <c r="M18" s="8"/>
      <c r="N18" s="8"/>
      <c r="O18" s="8"/>
      <c r="P18" s="6"/>
    </row>
    <row r="19" spans="1:16" ht="12.75">
      <c r="A19" s="1"/>
      <c r="B19" s="9"/>
      <c r="C19" s="9"/>
      <c r="D19" s="8"/>
      <c r="E19" s="8"/>
      <c r="F19" s="8"/>
      <c r="G19" s="36"/>
      <c r="H19" s="36"/>
      <c r="I19" s="8"/>
      <c r="J19" s="8"/>
      <c r="K19" s="8"/>
      <c r="L19" s="8"/>
      <c r="M19" s="8"/>
      <c r="N19" s="8"/>
      <c r="O19" s="8"/>
      <c r="P19" s="6"/>
    </row>
    <row r="20" spans="1:16" ht="15.75">
      <c r="A20" s="20" t="s">
        <v>46</v>
      </c>
      <c r="B20" s="26">
        <f aca="true" t="shared" si="1" ref="B20:O20">SUM(B10:B19)</f>
        <v>3454467.4368000003</v>
      </c>
      <c r="C20" s="26">
        <f t="shared" si="1"/>
        <v>1654395.2768</v>
      </c>
      <c r="D20" s="26">
        <f t="shared" si="1"/>
        <v>201650.32</v>
      </c>
      <c r="E20" s="26">
        <f t="shared" si="1"/>
        <v>318531.64</v>
      </c>
      <c r="F20" s="26">
        <f t="shared" si="1"/>
        <v>332778.56</v>
      </c>
      <c r="G20" s="38">
        <f t="shared" si="1"/>
        <v>233769.60000000003</v>
      </c>
      <c r="H20" s="38">
        <f t="shared" si="1"/>
        <v>285261.19999999995</v>
      </c>
      <c r="I20" s="26">
        <f t="shared" si="1"/>
        <v>268208.12</v>
      </c>
      <c r="J20" s="26">
        <f t="shared" si="1"/>
        <v>32398.36</v>
      </c>
      <c r="K20" s="26">
        <f t="shared" si="1"/>
        <v>53699.44</v>
      </c>
      <c r="L20" s="26">
        <f t="shared" si="1"/>
        <v>15994.32</v>
      </c>
      <c r="M20" s="26">
        <f t="shared" si="1"/>
        <v>9817.96</v>
      </c>
      <c r="N20" s="26">
        <f t="shared" si="1"/>
        <v>31218.800000000003</v>
      </c>
      <c r="O20" s="26">
        <f t="shared" si="1"/>
        <v>16743.84</v>
      </c>
      <c r="P20" s="6"/>
    </row>
    <row r="21" spans="1:16" ht="12.75">
      <c r="A21" s="2"/>
      <c r="B21" s="3"/>
      <c r="C21" s="3"/>
      <c r="D21" s="3"/>
      <c r="E21" s="3"/>
      <c r="F21" s="3"/>
      <c r="G21" s="39"/>
      <c r="H21" s="39"/>
      <c r="I21" s="3"/>
      <c r="J21" s="3"/>
      <c r="K21" s="3"/>
      <c r="L21" s="3"/>
      <c r="M21" s="3"/>
      <c r="N21" s="3"/>
      <c r="O21" s="3"/>
      <c r="P21" s="6"/>
    </row>
    <row r="22" spans="1:16" ht="15">
      <c r="A22" s="16" t="s">
        <v>14</v>
      </c>
      <c r="B22" s="8"/>
      <c r="C22" s="8"/>
      <c r="D22" s="8"/>
      <c r="E22" s="8"/>
      <c r="F22" s="8"/>
      <c r="G22" s="36"/>
      <c r="H22" s="36"/>
      <c r="I22" s="8"/>
      <c r="J22" s="8"/>
      <c r="K22" s="8"/>
      <c r="L22" s="8"/>
      <c r="M22" s="8"/>
      <c r="N22" s="8"/>
      <c r="O22" s="8"/>
      <c r="P22" s="6"/>
    </row>
    <row r="23" spans="1:16" ht="15">
      <c r="A23" s="16"/>
      <c r="B23" s="8"/>
      <c r="C23" s="8"/>
      <c r="D23" s="8"/>
      <c r="E23" s="8"/>
      <c r="F23" s="8"/>
      <c r="G23" s="36"/>
      <c r="H23" s="36"/>
      <c r="I23" s="8"/>
      <c r="J23" s="8"/>
      <c r="K23" s="8"/>
      <c r="L23" s="8"/>
      <c r="M23" s="8"/>
      <c r="N23" s="8"/>
      <c r="O23" s="8"/>
      <c r="P23" s="21"/>
    </row>
    <row r="24" spans="1:16" ht="12.75">
      <c r="A24" s="1" t="s">
        <v>5</v>
      </c>
      <c r="B24" s="9">
        <f>C24+D24+E24+F24+G24+H24+I24+J24+K24+L24+M24+N24+O24</f>
        <v>121070</v>
      </c>
      <c r="C24" s="9">
        <v>60000</v>
      </c>
      <c r="D24" s="9">
        <f>D5*2+6000</f>
        <v>7516</v>
      </c>
      <c r="E24" s="9">
        <f>E5*2+6000</f>
        <v>8446</v>
      </c>
      <c r="F24" s="9">
        <f>F5+2+6000</f>
        <v>7330</v>
      </c>
      <c r="G24" s="37">
        <f>G5*2+6000</f>
        <v>7876</v>
      </c>
      <c r="H24" s="37">
        <f>H5*2+6000</f>
        <v>8218</v>
      </c>
      <c r="I24" s="9">
        <f>I5*2+6000</f>
        <v>7834</v>
      </c>
      <c r="J24" s="9">
        <f aca="true" t="shared" si="2" ref="J24:O24">J5*2+2000</f>
        <v>2362</v>
      </c>
      <c r="K24" s="9">
        <f t="shared" si="2"/>
        <v>2614</v>
      </c>
      <c r="L24" s="9">
        <f t="shared" si="2"/>
        <v>2184</v>
      </c>
      <c r="M24" s="9">
        <f t="shared" si="2"/>
        <v>2178</v>
      </c>
      <c r="N24" s="9">
        <f t="shared" si="2"/>
        <v>2310</v>
      </c>
      <c r="O24" s="9">
        <f t="shared" si="2"/>
        <v>2202</v>
      </c>
      <c r="P24" s="21"/>
    </row>
    <row r="25" spans="1:16" ht="12.75">
      <c r="A25" s="17"/>
      <c r="B25" s="18"/>
      <c r="C25" s="8"/>
      <c r="D25" s="8"/>
      <c r="E25" s="8"/>
      <c r="F25" s="8"/>
      <c r="G25" s="36"/>
      <c r="H25" s="36"/>
      <c r="I25" s="8"/>
      <c r="J25" s="8"/>
      <c r="K25" s="8"/>
      <c r="L25" s="8"/>
      <c r="M25" s="8"/>
      <c r="N25" s="8"/>
      <c r="O25" s="8"/>
      <c r="P25" s="6"/>
    </row>
    <row r="26" spans="1:16" ht="12.75">
      <c r="A26" s="1" t="s">
        <v>35</v>
      </c>
      <c r="B26" s="9">
        <f>SUM(C26:O26)</f>
        <v>192000</v>
      </c>
      <c r="C26" s="9">
        <v>192000</v>
      </c>
      <c r="D26" s="8"/>
      <c r="E26" s="8"/>
      <c r="F26" s="8"/>
      <c r="G26" s="36"/>
      <c r="H26" s="36"/>
      <c r="I26" s="3"/>
      <c r="J26" s="8"/>
      <c r="K26" s="8"/>
      <c r="L26" s="8"/>
      <c r="M26" s="8"/>
      <c r="N26" s="8"/>
      <c r="O26" s="8"/>
      <c r="P26" s="6"/>
    </row>
    <row r="27" spans="1:16" ht="12.75">
      <c r="A27" s="1" t="s">
        <v>6</v>
      </c>
      <c r="B27" s="9">
        <f>C27+D27+E27+F27+G27+H27+I27+J27+K27+L27+M27+N27+O27</f>
        <v>357701</v>
      </c>
      <c r="C27" s="9">
        <f>SUM(C29:C39)</f>
        <v>122427</v>
      </c>
      <c r="D27" s="9">
        <f aca="true" t="shared" si="3" ref="D27:I27">D5*5+25000</f>
        <v>28790</v>
      </c>
      <c r="E27" s="9">
        <f t="shared" si="3"/>
        <v>31115</v>
      </c>
      <c r="F27" s="9">
        <f t="shared" si="3"/>
        <v>31640</v>
      </c>
      <c r="G27" s="37">
        <f t="shared" si="3"/>
        <v>29690</v>
      </c>
      <c r="H27" s="37">
        <f t="shared" si="3"/>
        <v>30545</v>
      </c>
      <c r="I27" s="9">
        <f t="shared" si="3"/>
        <v>29585</v>
      </c>
      <c r="J27" s="9">
        <v>9594</v>
      </c>
      <c r="K27" s="9">
        <v>20703</v>
      </c>
      <c r="L27" s="9">
        <v>5422</v>
      </c>
      <c r="M27" s="9">
        <v>2352</v>
      </c>
      <c r="N27" s="27">
        <v>10152</v>
      </c>
      <c r="O27" s="9">
        <v>5686</v>
      </c>
      <c r="P27" s="6"/>
    </row>
    <row r="28" spans="1:16" ht="12.75">
      <c r="A28" s="17" t="s">
        <v>30</v>
      </c>
      <c r="B28" s="8"/>
      <c r="C28" s="8"/>
      <c r="D28" s="8"/>
      <c r="E28" s="8"/>
      <c r="F28" s="8"/>
      <c r="G28" s="36"/>
      <c r="H28" s="36"/>
      <c r="I28" s="8"/>
      <c r="J28" s="8"/>
      <c r="K28" s="8"/>
      <c r="L28" s="8"/>
      <c r="M28" s="8"/>
      <c r="N28" s="8"/>
      <c r="O28" s="8"/>
      <c r="P28" s="6"/>
    </row>
    <row r="29" spans="1:16" ht="12.75">
      <c r="A29" s="17" t="s">
        <v>39</v>
      </c>
      <c r="B29" s="8"/>
      <c r="C29" s="8">
        <v>4184</v>
      </c>
      <c r="D29" s="8"/>
      <c r="E29" s="8"/>
      <c r="F29" s="8"/>
      <c r="G29" s="36"/>
      <c r="H29" s="36"/>
      <c r="I29" s="8"/>
      <c r="J29" s="8"/>
      <c r="K29" s="8"/>
      <c r="L29" s="8"/>
      <c r="M29" s="8"/>
      <c r="N29" s="8"/>
      <c r="O29" s="8"/>
      <c r="P29" s="6"/>
    </row>
    <row r="30" spans="1:16" ht="12.75">
      <c r="A30" s="17" t="s">
        <v>40</v>
      </c>
      <c r="B30" s="8"/>
      <c r="C30" s="8">
        <v>5000</v>
      </c>
      <c r="D30" s="8"/>
      <c r="E30" s="8"/>
      <c r="F30" s="8"/>
      <c r="G30" s="36"/>
      <c r="H30" s="36"/>
      <c r="I30" s="8"/>
      <c r="J30" s="8"/>
      <c r="K30" s="8"/>
      <c r="L30" s="8"/>
      <c r="M30" s="8"/>
      <c r="N30" s="8"/>
      <c r="O30" s="8"/>
      <c r="P30" s="21"/>
    </row>
    <row r="31" spans="1:16" ht="12.75">
      <c r="A31" s="17" t="s">
        <v>7</v>
      </c>
      <c r="B31" s="8"/>
      <c r="C31" s="3">
        <v>20605</v>
      </c>
      <c r="D31" s="8"/>
      <c r="E31" s="8"/>
      <c r="F31" s="8"/>
      <c r="G31" s="36"/>
      <c r="H31" s="36"/>
      <c r="I31" s="8"/>
      <c r="J31" s="8"/>
      <c r="K31" s="8"/>
      <c r="L31" s="8"/>
      <c r="M31" s="8"/>
      <c r="N31" s="8"/>
      <c r="O31" s="8"/>
      <c r="P31" s="6"/>
    </row>
    <row r="32" spans="1:16" ht="12.75">
      <c r="A32" s="17" t="s">
        <v>8</v>
      </c>
      <c r="B32" s="8"/>
      <c r="C32" s="3">
        <v>25000</v>
      </c>
      <c r="D32" s="8"/>
      <c r="E32" s="8"/>
      <c r="F32" s="8"/>
      <c r="G32" s="36"/>
      <c r="H32" s="36"/>
      <c r="I32" s="8"/>
      <c r="J32" s="8"/>
      <c r="K32" s="8"/>
      <c r="L32" s="8"/>
      <c r="M32" s="8"/>
      <c r="N32" s="8"/>
      <c r="O32" s="8"/>
      <c r="P32" s="6"/>
    </row>
    <row r="33" spans="1:16" ht="12.75">
      <c r="A33" s="17" t="s">
        <v>9</v>
      </c>
      <c r="B33" s="8"/>
      <c r="C33" s="3">
        <v>15000</v>
      </c>
      <c r="D33" s="8"/>
      <c r="E33" s="8"/>
      <c r="F33" s="8"/>
      <c r="G33" s="36"/>
      <c r="H33" s="36"/>
      <c r="I33" s="8"/>
      <c r="J33" s="8"/>
      <c r="K33" s="8"/>
      <c r="L33" s="8"/>
      <c r="M33" s="8"/>
      <c r="N33" s="8"/>
      <c r="O33" s="8"/>
      <c r="P33" s="6"/>
    </row>
    <row r="34" spans="1:16" ht="12.75">
      <c r="A34" s="17" t="s">
        <v>10</v>
      </c>
      <c r="B34" s="8"/>
      <c r="C34" s="3">
        <v>25000</v>
      </c>
      <c r="D34" s="8"/>
      <c r="E34" s="8"/>
      <c r="F34" s="8"/>
      <c r="G34" s="36"/>
      <c r="H34" s="36"/>
      <c r="I34" s="8"/>
      <c r="J34" s="8"/>
      <c r="K34" s="8"/>
      <c r="L34" s="8"/>
      <c r="M34" s="8"/>
      <c r="N34" s="8"/>
      <c r="O34" s="8"/>
      <c r="P34" s="6"/>
    </row>
    <row r="35" spans="1:16" ht="12.75">
      <c r="A35" s="17" t="s">
        <v>36</v>
      </c>
      <c r="B35" s="8"/>
      <c r="C35" s="3">
        <v>5000</v>
      </c>
      <c r="D35" s="8"/>
      <c r="E35" s="8"/>
      <c r="F35" s="8"/>
      <c r="G35" s="36"/>
      <c r="H35" s="36"/>
      <c r="I35" s="8"/>
      <c r="J35" s="8"/>
      <c r="K35" s="8"/>
      <c r="L35" s="8"/>
      <c r="M35" s="8"/>
      <c r="N35" s="8"/>
      <c r="O35" s="8"/>
      <c r="P35" s="6"/>
    </row>
    <row r="36" spans="1:16" ht="12.75">
      <c r="A36" s="17" t="s">
        <v>37</v>
      </c>
      <c r="B36" s="8"/>
      <c r="C36" s="3">
        <v>2000</v>
      </c>
      <c r="D36" s="8"/>
      <c r="E36" s="8"/>
      <c r="F36" s="8"/>
      <c r="G36" s="36"/>
      <c r="H36" s="36"/>
      <c r="I36" s="8"/>
      <c r="J36" s="8"/>
      <c r="K36" s="8"/>
      <c r="L36" s="8"/>
      <c r="M36" s="8"/>
      <c r="N36" s="8"/>
      <c r="O36" s="8"/>
      <c r="P36" s="6"/>
    </row>
    <row r="37" spans="1:16" ht="12.75">
      <c r="A37" s="17" t="s">
        <v>41</v>
      </c>
      <c r="B37" s="8"/>
      <c r="C37" s="3">
        <v>4075</v>
      </c>
      <c r="D37" s="8"/>
      <c r="E37" s="8"/>
      <c r="F37" s="8"/>
      <c r="G37" s="36"/>
      <c r="H37" s="36"/>
      <c r="I37" s="8"/>
      <c r="J37" s="8"/>
      <c r="K37" s="8"/>
      <c r="L37" s="8"/>
      <c r="M37" s="8"/>
      <c r="N37" s="8"/>
      <c r="O37" s="8"/>
      <c r="P37" s="6"/>
    </row>
    <row r="38" spans="1:16" ht="12.75">
      <c r="A38" s="17" t="s">
        <v>34</v>
      </c>
      <c r="B38" s="8"/>
      <c r="C38" s="3">
        <v>8500</v>
      </c>
      <c r="D38" s="8"/>
      <c r="E38" s="8"/>
      <c r="F38" s="8"/>
      <c r="G38" s="36"/>
      <c r="H38" s="36"/>
      <c r="I38" s="8"/>
      <c r="J38" s="8"/>
      <c r="K38" s="8"/>
      <c r="L38" s="8"/>
      <c r="M38" s="8"/>
      <c r="N38" s="8"/>
      <c r="O38" s="8"/>
      <c r="P38" s="6"/>
    </row>
    <row r="39" spans="1:16" ht="12.75">
      <c r="A39" s="17" t="s">
        <v>42</v>
      </c>
      <c r="B39" s="8"/>
      <c r="C39" s="8">
        <v>8063</v>
      </c>
      <c r="D39" s="8"/>
      <c r="E39" s="8"/>
      <c r="F39" s="8"/>
      <c r="G39" s="36"/>
      <c r="H39" s="36"/>
      <c r="I39" s="8"/>
      <c r="J39" s="8"/>
      <c r="K39" s="8"/>
      <c r="L39" s="8"/>
      <c r="M39" s="8"/>
      <c r="N39" s="8"/>
      <c r="O39" s="8"/>
      <c r="P39" s="6"/>
    </row>
    <row r="40" spans="1:16" ht="12.75">
      <c r="A40" s="2"/>
      <c r="B40" s="2"/>
      <c r="C40" s="2"/>
      <c r="D40" s="8"/>
      <c r="E40" s="8"/>
      <c r="F40" s="8"/>
      <c r="G40" s="36"/>
      <c r="H40" s="36"/>
      <c r="I40" s="8"/>
      <c r="J40" s="8"/>
      <c r="K40" s="8"/>
      <c r="L40" s="8"/>
      <c r="M40" s="8"/>
      <c r="N40" s="8"/>
      <c r="O40" s="8"/>
      <c r="P40" s="6"/>
    </row>
    <row r="41" spans="1:16" ht="12.75">
      <c r="A41" s="1" t="s">
        <v>11</v>
      </c>
      <c r="B41" s="9">
        <f>SUM(C41:O41)</f>
        <v>1020000</v>
      </c>
      <c r="C41" s="9">
        <v>1020000</v>
      </c>
      <c r="D41" s="8"/>
      <c r="E41" s="8"/>
      <c r="F41" s="8"/>
      <c r="G41" s="36"/>
      <c r="H41" s="36"/>
      <c r="I41" s="8"/>
      <c r="J41" s="8"/>
      <c r="K41" s="8"/>
      <c r="L41" s="8"/>
      <c r="M41" s="8"/>
      <c r="N41" s="8"/>
      <c r="O41" s="8"/>
      <c r="P41" s="6"/>
    </row>
    <row r="42" spans="1:16" ht="12.75">
      <c r="A42" s="1" t="s">
        <v>56</v>
      </c>
      <c r="B42" s="9">
        <f>D42+E42+F42+G42+H42+I42+J42+K42+L42+M42+N42+O42</f>
        <v>1416575.2768</v>
      </c>
      <c r="C42" s="3">
        <v>0</v>
      </c>
      <c r="D42" s="9">
        <f>D20-D24-D27-D55-D46-D16</f>
        <v>157213.2104</v>
      </c>
      <c r="E42" s="9">
        <f>E20-E24-E27-E55-E46-E16</f>
        <v>266473.8908</v>
      </c>
      <c r="F42" s="9">
        <f>F20-F24-F27-F55-F46-F16-7122</f>
        <v>274258.8032</v>
      </c>
      <c r="G42" s="37">
        <f>G20-G24-G27-G55-G46-G16</f>
        <v>186053.91200000004</v>
      </c>
      <c r="H42" s="37">
        <f>H20-H24-H27-H55-H46-H16</f>
        <v>235352.56399999995</v>
      </c>
      <c r="I42" s="9">
        <f>I20-I24-I27-I46-I55-6134</f>
        <v>214907.8764</v>
      </c>
      <c r="J42" s="9">
        <f>J10*60/100</f>
        <v>17111.016</v>
      </c>
      <c r="K42" s="9">
        <f>K10*60/100</f>
        <v>27983.664000000004</v>
      </c>
      <c r="L42" s="9">
        <f>L10*50/100</f>
        <v>7772.16</v>
      </c>
      <c r="M42" s="9">
        <f>M10*50/100</f>
        <v>3988.9799999999996</v>
      </c>
      <c r="N42" s="9">
        <f>N10*60/100</f>
        <v>17387.280000000002</v>
      </c>
      <c r="O42" s="9">
        <f>O10*50/100</f>
        <v>8071.92</v>
      </c>
      <c r="P42" s="6"/>
    </row>
    <row r="43" spans="1:16" ht="12.75">
      <c r="A43" s="1" t="s">
        <v>57</v>
      </c>
      <c r="B43" s="9">
        <f>SUM(C43:O43)</f>
        <v>6325</v>
      </c>
      <c r="C43" s="9"/>
      <c r="D43" s="3">
        <v>576</v>
      </c>
      <c r="E43" s="3"/>
      <c r="F43" s="3">
        <v>1720</v>
      </c>
      <c r="G43" s="40"/>
      <c r="H43" s="40"/>
      <c r="I43" s="3">
        <v>1293</v>
      </c>
      <c r="J43" s="3">
        <v>1776</v>
      </c>
      <c r="K43" s="28"/>
      <c r="L43" s="8"/>
      <c r="M43" s="3">
        <v>960</v>
      </c>
      <c r="N43" s="3"/>
      <c r="O43" s="8"/>
      <c r="P43" s="6"/>
    </row>
    <row r="44" spans="1:16" ht="12.75">
      <c r="A44" s="1" t="s">
        <v>12</v>
      </c>
      <c r="B44" s="9">
        <f>SUM(C44:O44)</f>
        <v>5000</v>
      </c>
      <c r="C44" s="9">
        <v>5000</v>
      </c>
      <c r="D44" s="9"/>
      <c r="E44" s="8"/>
      <c r="F44" s="8"/>
      <c r="G44" s="36"/>
      <c r="H44" s="36"/>
      <c r="I44" s="8"/>
      <c r="J44" s="8"/>
      <c r="K44" s="8"/>
      <c r="L44" s="8"/>
      <c r="M44" s="8"/>
      <c r="N44" s="8"/>
      <c r="O44" s="8"/>
      <c r="P44" s="6"/>
    </row>
    <row r="45" spans="1:16" ht="12.75">
      <c r="A45" s="1" t="s">
        <v>58</v>
      </c>
      <c r="B45" s="9">
        <f>B15</f>
        <v>85525</v>
      </c>
      <c r="C45" s="9">
        <v>85525</v>
      </c>
      <c r="D45" s="9"/>
      <c r="E45" s="8"/>
      <c r="F45" s="8"/>
      <c r="G45" s="36"/>
      <c r="H45" s="36"/>
      <c r="I45" s="8"/>
      <c r="J45" s="8"/>
      <c r="K45" s="8"/>
      <c r="L45" s="8"/>
      <c r="M45" s="8"/>
      <c r="N45" s="8"/>
      <c r="O45" s="8"/>
      <c r="P45" s="6"/>
    </row>
    <row r="46" spans="1:16" ht="12.75">
      <c r="A46" s="1" t="s">
        <v>59</v>
      </c>
      <c r="B46" s="9">
        <f>SUM(C46:O46)</f>
        <v>24850</v>
      </c>
      <c r="C46" s="8">
        <v>0</v>
      </c>
      <c r="D46" s="9">
        <f aca="true" t="shared" si="4" ref="D46:O46">D11</f>
        <v>2900</v>
      </c>
      <c r="E46" s="9">
        <f t="shared" si="4"/>
        <v>4400</v>
      </c>
      <c r="F46" s="9">
        <f t="shared" si="4"/>
        <v>4200</v>
      </c>
      <c r="G46" s="37">
        <f t="shared" si="4"/>
        <v>3700</v>
      </c>
      <c r="H46" s="37">
        <f t="shared" si="4"/>
        <v>3600</v>
      </c>
      <c r="I46" s="9">
        <f t="shared" si="4"/>
        <v>3300</v>
      </c>
      <c r="J46" s="9">
        <f t="shared" si="4"/>
        <v>700</v>
      </c>
      <c r="K46" s="9">
        <f t="shared" si="4"/>
        <v>1000</v>
      </c>
      <c r="L46" s="9">
        <f t="shared" si="4"/>
        <v>150</v>
      </c>
      <c r="M46" s="9">
        <f t="shared" si="4"/>
        <v>100</v>
      </c>
      <c r="N46" s="9">
        <f t="shared" si="4"/>
        <v>500</v>
      </c>
      <c r="O46" s="9">
        <f t="shared" si="4"/>
        <v>300</v>
      </c>
      <c r="P46" s="6"/>
    </row>
    <row r="47" spans="1:16" ht="12.75">
      <c r="A47" s="1" t="s">
        <v>53</v>
      </c>
      <c r="B47" s="9">
        <f>SUM(C47)</f>
        <v>24850</v>
      </c>
      <c r="C47" s="9">
        <f>SUM(B46)</f>
        <v>24850</v>
      </c>
      <c r="D47" s="2"/>
      <c r="E47" s="2"/>
      <c r="F47" s="2"/>
      <c r="G47" s="32"/>
      <c r="H47" s="32"/>
      <c r="I47" s="2"/>
      <c r="J47" s="2"/>
      <c r="K47" s="2"/>
      <c r="L47" s="2"/>
      <c r="M47" s="2"/>
      <c r="N47" s="2"/>
      <c r="O47" s="2"/>
      <c r="P47" s="6"/>
    </row>
    <row r="48" spans="7:16" ht="12.75">
      <c r="G48" s="41"/>
      <c r="H48" s="41"/>
      <c r="P48" s="6"/>
    </row>
    <row r="49" spans="7:16" ht="12.75">
      <c r="G49" s="41"/>
      <c r="H49" s="41"/>
      <c r="P49" s="6"/>
    </row>
    <row r="50" spans="1:16" ht="15.75">
      <c r="A50" s="42" t="s">
        <v>45</v>
      </c>
      <c r="B50" s="26">
        <f>SUM(B24:B27,B41:B49)</f>
        <v>3253896.2768</v>
      </c>
      <c r="C50" s="26">
        <f>SUM(C24:C27,C41:C49)</f>
        <v>1509802</v>
      </c>
      <c r="D50" s="26">
        <f aca="true" t="shared" si="5" ref="D50:O50">SUM(D24:D49)</f>
        <v>196995.2104</v>
      </c>
      <c r="E50" s="26">
        <f t="shared" si="5"/>
        <v>310434.8908</v>
      </c>
      <c r="F50" s="26">
        <f t="shared" si="5"/>
        <v>319148.8032</v>
      </c>
      <c r="G50" s="38">
        <f t="shared" si="5"/>
        <v>227319.91200000004</v>
      </c>
      <c r="H50" s="38">
        <f t="shared" si="5"/>
        <v>277715.56399999995</v>
      </c>
      <c r="I50" s="26">
        <f t="shared" si="5"/>
        <v>256919.8764</v>
      </c>
      <c r="J50" s="26">
        <f t="shared" si="5"/>
        <v>31543.016</v>
      </c>
      <c r="K50" s="26">
        <f t="shared" si="5"/>
        <v>52300.664000000004</v>
      </c>
      <c r="L50" s="26">
        <f t="shared" si="5"/>
        <v>15528.16</v>
      </c>
      <c r="M50" s="26">
        <f t="shared" si="5"/>
        <v>9578.98</v>
      </c>
      <c r="N50" s="26">
        <f t="shared" si="5"/>
        <v>30349.280000000002</v>
      </c>
      <c r="O50" s="26">
        <f t="shared" si="5"/>
        <v>16259.92</v>
      </c>
      <c r="P50" s="6"/>
    </row>
    <row r="51" spans="1:16" ht="12.75">
      <c r="A51" s="2"/>
      <c r="B51" s="2"/>
      <c r="C51" s="2"/>
      <c r="D51" s="2"/>
      <c r="E51" s="2"/>
      <c r="F51" s="2"/>
      <c r="G51" s="32"/>
      <c r="H51" s="32"/>
      <c r="I51" s="2"/>
      <c r="J51" s="2"/>
      <c r="K51" s="2"/>
      <c r="L51" s="2"/>
      <c r="M51" s="2"/>
      <c r="N51" s="2"/>
      <c r="O51" s="2"/>
      <c r="P51" s="6"/>
    </row>
    <row r="52" spans="1:16" ht="15.75">
      <c r="A52" s="1" t="s">
        <v>33</v>
      </c>
      <c r="B52" s="43">
        <f aca="true" t="shared" si="6" ref="B52:O52">SUM(B20-B50)</f>
        <v>200571.16000000015</v>
      </c>
      <c r="C52" s="43">
        <f t="shared" si="6"/>
        <v>144593.2768000001</v>
      </c>
      <c r="D52" s="43">
        <f t="shared" si="6"/>
        <v>4655.109599999996</v>
      </c>
      <c r="E52" s="43">
        <f t="shared" si="6"/>
        <v>8096.74920000002</v>
      </c>
      <c r="F52" s="43">
        <f t="shared" si="6"/>
        <v>13629.756799999974</v>
      </c>
      <c r="G52" s="44">
        <f t="shared" si="6"/>
        <v>6449.687999999995</v>
      </c>
      <c r="H52" s="44">
        <f t="shared" si="6"/>
        <v>7545.635999999999</v>
      </c>
      <c r="I52" s="43">
        <f t="shared" si="6"/>
        <v>11288.243599999987</v>
      </c>
      <c r="J52" s="43">
        <f t="shared" si="6"/>
        <v>855.344000000001</v>
      </c>
      <c r="K52" s="43">
        <f t="shared" si="6"/>
        <v>1398.775999999998</v>
      </c>
      <c r="L52" s="43">
        <f t="shared" si="6"/>
        <v>466.15999999999985</v>
      </c>
      <c r="M52" s="43">
        <f t="shared" si="6"/>
        <v>238.97999999999956</v>
      </c>
      <c r="N52" s="43">
        <f t="shared" si="6"/>
        <v>869.5200000000004</v>
      </c>
      <c r="O52" s="43">
        <f t="shared" si="6"/>
        <v>483.9200000000001</v>
      </c>
      <c r="P52" s="6"/>
    </row>
    <row r="53" spans="1:16" ht="12.75">
      <c r="A53" s="2"/>
      <c r="B53" s="2"/>
      <c r="C53" s="2"/>
      <c r="D53" s="2"/>
      <c r="E53" s="2"/>
      <c r="F53" s="2"/>
      <c r="G53" s="32"/>
      <c r="H53" s="32"/>
      <c r="I53" s="2"/>
      <c r="J53" s="2"/>
      <c r="K53" s="2"/>
      <c r="L53" s="2"/>
      <c r="M53" s="2"/>
      <c r="N53" s="2"/>
      <c r="O53" s="2"/>
      <c r="P53" s="6"/>
    </row>
    <row r="54" spans="1:15" ht="12.75">
      <c r="A54" s="1" t="s">
        <v>50</v>
      </c>
      <c r="B54" s="2"/>
      <c r="C54" s="2"/>
      <c r="D54" s="2"/>
      <c r="E54" s="2"/>
      <c r="F54" s="2"/>
      <c r="G54" s="32"/>
      <c r="H54" s="32"/>
      <c r="I54" s="2"/>
      <c r="J54" s="2"/>
      <c r="K54" s="2"/>
      <c r="L54" s="2"/>
      <c r="M54" s="2"/>
      <c r="N54" s="2"/>
      <c r="O54" s="2"/>
    </row>
    <row r="55" spans="1:15" ht="12.75">
      <c r="A55" s="22" t="s">
        <v>47</v>
      </c>
      <c r="B55" s="3">
        <f>SUM(C55:O55)</f>
        <v>46312.26479999999</v>
      </c>
      <c r="C55" s="22">
        <v>0</v>
      </c>
      <c r="D55" s="3">
        <f aca="true" t="shared" si="7" ref="D55:O55">D10*3/100</f>
        <v>5231.1096</v>
      </c>
      <c r="E55" s="3">
        <f t="shared" si="7"/>
        <v>8096.7492</v>
      </c>
      <c r="F55" s="3">
        <f t="shared" si="7"/>
        <v>8227.7568</v>
      </c>
      <c r="G55" s="39">
        <f t="shared" si="7"/>
        <v>6449.688</v>
      </c>
      <c r="H55" s="39">
        <f t="shared" si="7"/>
        <v>7545.6359999999995</v>
      </c>
      <c r="I55" s="3">
        <f t="shared" si="7"/>
        <v>6447.243600000001</v>
      </c>
      <c r="J55" s="3">
        <f t="shared" si="7"/>
        <v>855.5508</v>
      </c>
      <c r="K55" s="3">
        <f t="shared" si="7"/>
        <v>1399.1832000000002</v>
      </c>
      <c r="L55" s="3">
        <f t="shared" si="7"/>
        <v>466.32959999999997</v>
      </c>
      <c r="M55" s="3">
        <f t="shared" si="7"/>
        <v>239.33879999999996</v>
      </c>
      <c r="N55" s="3">
        <f t="shared" si="7"/>
        <v>869.364</v>
      </c>
      <c r="O55" s="3">
        <f t="shared" si="7"/>
        <v>484.31520000000006</v>
      </c>
    </row>
    <row r="56" spans="1:15" ht="12.75">
      <c r="A56" s="22" t="s">
        <v>52</v>
      </c>
      <c r="B56" s="3">
        <f>SUM(C56)</f>
        <v>100000</v>
      </c>
      <c r="C56" s="3">
        <v>100000</v>
      </c>
      <c r="D56" s="3">
        <v>0</v>
      </c>
      <c r="E56" s="3">
        <v>0</v>
      </c>
      <c r="F56" s="3">
        <v>0</v>
      </c>
      <c r="G56" s="39">
        <v>0</v>
      </c>
      <c r="H56" s="39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</row>
    <row r="57" spans="1:15" ht="12.75">
      <c r="A57" s="24" t="s">
        <v>48</v>
      </c>
      <c r="B57" s="45">
        <f>SUM(B55:B56)</f>
        <v>146312.2648</v>
      </c>
      <c r="C57" s="45">
        <f>SUM(C55:C56)</f>
        <v>100000</v>
      </c>
      <c r="D57" s="3"/>
      <c r="E57" s="3"/>
      <c r="F57" s="3"/>
      <c r="G57" s="39"/>
      <c r="H57" s="39"/>
      <c r="I57" s="3"/>
      <c r="J57" s="3"/>
      <c r="K57" s="3"/>
      <c r="L57" s="3"/>
      <c r="M57" s="3"/>
      <c r="N57" s="3"/>
      <c r="O57" s="3"/>
    </row>
    <row r="58" spans="1:15" ht="12.75">
      <c r="A58" s="46" t="s">
        <v>51</v>
      </c>
      <c r="B58" s="8">
        <f>SUM(B52-B57)</f>
        <v>54258.895200000145</v>
      </c>
      <c r="C58" s="8">
        <f>SUM(C52-C56)</f>
        <v>44593.27680000011</v>
      </c>
      <c r="D58" s="47">
        <f>SUM(D52-D55)</f>
        <v>-576.0000000000036</v>
      </c>
      <c r="E58" s="8">
        <f aca="true" t="shared" si="8" ref="E58:O58">SUM(E52-E55)</f>
        <v>2.000888343900442E-11</v>
      </c>
      <c r="F58" s="8">
        <f t="shared" si="8"/>
        <v>5401.9999999999745</v>
      </c>
      <c r="G58" s="36">
        <f t="shared" si="8"/>
        <v>-5.4569682106375694E-12</v>
      </c>
      <c r="H58" s="36">
        <f t="shared" si="8"/>
        <v>-9.094947017729282E-13</v>
      </c>
      <c r="I58" s="8">
        <f t="shared" si="8"/>
        <v>4840.999999999986</v>
      </c>
      <c r="J58" s="8">
        <f t="shared" si="8"/>
        <v>-0.20679999999902066</v>
      </c>
      <c r="K58" s="8">
        <f t="shared" si="8"/>
        <v>-0.40720000000214895</v>
      </c>
      <c r="L58" s="8">
        <f t="shared" si="8"/>
        <v>-0.16960000000011632</v>
      </c>
      <c r="M58" s="8">
        <f t="shared" si="8"/>
        <v>-0.35880000000040013</v>
      </c>
      <c r="N58" s="8">
        <f t="shared" si="8"/>
        <v>0.15600000000040382</v>
      </c>
      <c r="O58" s="8">
        <f t="shared" si="8"/>
        <v>-0.39519999999998845</v>
      </c>
    </row>
    <row r="59" spans="1:15" ht="12.75">
      <c r="A59" s="2"/>
      <c r="B59" s="2"/>
      <c r="C59" s="2"/>
      <c r="D59" s="2"/>
      <c r="E59" s="2"/>
      <c r="F59" s="2"/>
      <c r="G59" s="32"/>
      <c r="H59" s="32"/>
      <c r="I59" s="2"/>
      <c r="J59" s="2"/>
      <c r="K59" s="2"/>
      <c r="L59" s="2"/>
      <c r="M59" s="2"/>
      <c r="N59" s="2"/>
      <c r="O59" s="2"/>
    </row>
    <row r="60" spans="1:15" ht="12.75">
      <c r="A60" s="24" t="s">
        <v>49</v>
      </c>
      <c r="B60" s="45">
        <f>SUM(B57:B59)</f>
        <v>200571.16000000015</v>
      </c>
      <c r="C60" s="45">
        <f>SUM(C57:C59)</f>
        <v>144593.2768000001</v>
      </c>
      <c r="D60" s="45">
        <f aca="true" t="shared" si="9" ref="D60:O60">SUM(D55:D59)</f>
        <v>4655.109599999996</v>
      </c>
      <c r="E60" s="45">
        <f t="shared" si="9"/>
        <v>8096.74920000002</v>
      </c>
      <c r="F60" s="45">
        <f t="shared" si="9"/>
        <v>13629.756799999974</v>
      </c>
      <c r="G60" s="48">
        <f t="shared" si="9"/>
        <v>6449.687999999995</v>
      </c>
      <c r="H60" s="48">
        <f t="shared" si="9"/>
        <v>7545.635999999999</v>
      </c>
      <c r="I60" s="45">
        <f t="shared" si="9"/>
        <v>11288.243599999987</v>
      </c>
      <c r="J60" s="45">
        <f t="shared" si="9"/>
        <v>855.344000000001</v>
      </c>
      <c r="K60" s="45">
        <f t="shared" si="9"/>
        <v>1398.775999999998</v>
      </c>
      <c r="L60" s="45">
        <f t="shared" si="9"/>
        <v>466.15999999999985</v>
      </c>
      <c r="M60" s="45">
        <f t="shared" si="9"/>
        <v>238.97999999999956</v>
      </c>
      <c r="N60" s="45">
        <f t="shared" si="9"/>
        <v>869.5200000000004</v>
      </c>
      <c r="O60" s="45">
        <f t="shared" si="9"/>
        <v>483.9200000000001</v>
      </c>
    </row>
    <row r="61" spans="7:8" ht="12.75">
      <c r="G61" s="41"/>
      <c r="H61" s="41"/>
    </row>
    <row r="62" spans="7:8" ht="12.75">
      <c r="G62" s="41"/>
      <c r="H62" s="41"/>
    </row>
    <row r="63" spans="1:8" ht="12.75">
      <c r="A63" s="49" t="s">
        <v>60</v>
      </c>
      <c r="G63" s="41"/>
      <c r="H63" s="41"/>
    </row>
    <row r="64" spans="7:8" ht="12.75">
      <c r="G64" s="41"/>
      <c r="H64" s="41"/>
    </row>
    <row r="65" spans="7:8" ht="12.75">
      <c r="G65" s="41"/>
      <c r="H65" s="41"/>
    </row>
    <row r="66" spans="7:8" ht="12.75">
      <c r="G66" s="41"/>
      <c r="H66" s="41"/>
    </row>
    <row r="67" spans="7:8" ht="12.75">
      <c r="G67" s="41"/>
      <c r="H67" s="41"/>
    </row>
    <row r="68" spans="7:8" ht="12.75">
      <c r="G68" s="41"/>
      <c r="H68" s="41"/>
    </row>
    <row r="69" spans="7:8" ht="12.75">
      <c r="G69" s="41"/>
      <c r="H69" s="41"/>
    </row>
    <row r="70" spans="7:8" ht="12.75">
      <c r="G70" s="41"/>
      <c r="H70" s="41"/>
    </row>
    <row r="71" spans="7:8" ht="12.75">
      <c r="G71" s="41"/>
      <c r="H71" s="41"/>
    </row>
    <row r="72" spans="7:8" ht="12.75">
      <c r="G72" s="41"/>
      <c r="H72" s="41"/>
    </row>
    <row r="73" spans="7:8" ht="12.75">
      <c r="G73" s="41"/>
      <c r="H73" s="41"/>
    </row>
    <row r="74" spans="7:8" ht="12.75">
      <c r="G74" s="41"/>
      <c r="H74" s="41"/>
    </row>
    <row r="75" spans="7:8" ht="12.75">
      <c r="G75" s="41"/>
      <c r="H75" s="41"/>
    </row>
    <row r="76" spans="7:8" ht="12.75">
      <c r="G76" s="41"/>
      <c r="H76" s="41"/>
    </row>
    <row r="77" spans="7:8" ht="12.75">
      <c r="G77" s="41"/>
      <c r="H77" s="41"/>
    </row>
    <row r="78" spans="7:8" ht="12.75">
      <c r="G78" s="41"/>
      <c r="H78" s="41"/>
    </row>
    <row r="79" spans="7:8" ht="12.75">
      <c r="G79" s="41"/>
      <c r="H79" s="41"/>
    </row>
    <row r="80" spans="7:8" ht="12.75">
      <c r="G80" s="41"/>
      <c r="H80" s="41"/>
    </row>
    <row r="81" spans="7:8" ht="12.75">
      <c r="G81" s="41"/>
      <c r="H81" s="41"/>
    </row>
    <row r="82" spans="7:8" ht="12.75">
      <c r="G82" s="41"/>
      <c r="H82" s="41"/>
    </row>
    <row r="83" spans="7:8" ht="12.75">
      <c r="G83" s="41"/>
      <c r="H83" s="41"/>
    </row>
    <row r="84" spans="7:8" ht="12.75">
      <c r="G84" s="41"/>
      <c r="H84" s="41"/>
    </row>
    <row r="85" spans="7:8" ht="12.75">
      <c r="G85" s="41"/>
      <c r="H85" s="41"/>
    </row>
    <row r="86" spans="7:8" ht="12.75">
      <c r="G86" s="41"/>
      <c r="H86" s="41"/>
    </row>
    <row r="87" spans="7:8" ht="12.75">
      <c r="G87" s="41"/>
      <c r="H87" s="41"/>
    </row>
    <row r="88" spans="7:8" ht="12.75">
      <c r="G88" s="41"/>
      <c r="H88" s="41"/>
    </row>
    <row r="89" spans="7:8" ht="12.75">
      <c r="G89" s="41"/>
      <c r="H89" s="41"/>
    </row>
    <row r="90" spans="7:8" ht="12.75">
      <c r="G90" s="41"/>
      <c r="H90" s="41"/>
    </row>
    <row r="91" spans="7:8" ht="12.75">
      <c r="G91" s="41"/>
      <c r="H91" s="41"/>
    </row>
    <row r="92" spans="7:8" ht="12.75">
      <c r="G92" s="41"/>
      <c r="H92" s="41"/>
    </row>
    <row r="93" spans="7:8" ht="12.75">
      <c r="G93" s="41"/>
      <c r="H93" s="41"/>
    </row>
    <row r="94" spans="7:8" ht="12.75">
      <c r="G94" s="41"/>
      <c r="H94" s="41"/>
    </row>
    <row r="95" spans="7:8" ht="12.75">
      <c r="G95" s="41"/>
      <c r="H95" s="41"/>
    </row>
    <row r="96" spans="7:8" ht="12.75">
      <c r="G96" s="41"/>
      <c r="H96" s="41"/>
    </row>
    <row r="97" spans="7:8" ht="12.75">
      <c r="G97" s="41"/>
      <c r="H97" s="41"/>
    </row>
    <row r="98" spans="7:8" ht="12.75">
      <c r="G98" s="41"/>
      <c r="H98" s="41"/>
    </row>
    <row r="99" spans="7:8" ht="12.75">
      <c r="G99" s="41"/>
      <c r="H99" s="41"/>
    </row>
    <row r="100" spans="7:8" ht="12.75">
      <c r="G100" s="41"/>
      <c r="H100" s="41"/>
    </row>
    <row r="101" spans="7:8" ht="12.75">
      <c r="G101" s="41"/>
      <c r="H101" s="41"/>
    </row>
  </sheetData>
  <sheetProtection/>
  <printOptions gridLines="1" headings="1"/>
  <pageMargins left="0.7874015748031497" right="0.7874015748031497" top="0.3937007874015748" bottom="0.3937007874015748" header="0.5118110236220472" footer="0.5118110236220472"/>
  <pageSetup fitToHeight="0" fitToWidth="0" horizontalDpi="600" verticalDpi="600" orientation="landscape" paperSize="9" scale="61" r:id="rId1"/>
  <headerFooter alignWithMargins="0">
    <oddFooter>&amp;R
&amp;F</oddFooter>
  </headerFooter>
  <ignoredErrors>
    <ignoredError sqref="N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PDS - Landesvorstand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Müller</dc:creator>
  <cp:keywords/>
  <dc:description/>
  <cp:lastModifiedBy>sabine</cp:lastModifiedBy>
  <cp:lastPrinted>2014-09-22T09:43:34Z</cp:lastPrinted>
  <dcterms:created xsi:type="dcterms:W3CDTF">2003-01-02T09:53:31Z</dcterms:created>
  <dcterms:modified xsi:type="dcterms:W3CDTF">2014-09-22T09:57:39Z</dcterms:modified>
  <cp:category/>
  <cp:version/>
  <cp:contentType/>
  <cp:contentStatus/>
</cp:coreProperties>
</file>